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rkas.sharepoint.com/Kliendisuhted/ri ja halduslepingud/YLEP 2025/SOM/Sotsiaalkindlustusamet/Kreutzwaldi tn 5/"/>
    </mc:Choice>
  </mc:AlternateContent>
  <xr:revisionPtr revIDLastSave="130" documentId="13_ncr:1_{5F12B1B2-BD08-4497-AC00-B9B0FBB912D3}" xr6:coauthVersionLast="47" xr6:coauthVersionMax="47" xr10:uidLastSave="{F8FB5C20-BB6C-47F0-9929-F18BE81BA75D}"/>
  <bookViews>
    <workbookView xWindow="-120" yWindow="-120" windowWidth="38640" windowHeight="21240" xr2:uid="{E9D054A2-7359-47A4-A81D-35CBD57F32A8}"/>
  </bookViews>
  <sheets>
    <sheet name="Lisa 6.1 Lisa 1 Parendustööd" sheetId="18" r:id="rId1"/>
    <sheet name="Lisa 6.1 Lisa 2 Sisustus" sheetId="2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adress">#REF!</definedName>
    <definedName name="aadress_asukoha_analüüs">#REF!</definedName>
    <definedName name="aadress_asukohahinnang">#REF!</definedName>
    <definedName name="aeg">OFFSET('[1]Graafiku jaoks'!$B$1,0,'[1]Graafiku jaoks'!$D$17,1,'[1]Graafiku jaoks'!$D$20)</definedName>
    <definedName name="alge">OFFSET('[1]Graafiku jaoks'!$B$3,0,'[1]Graafiku jaoks'!$D$17,1,'[1]Graafiku jaoks'!$D$20)</definedName>
    <definedName name="ALL">#REF!</definedName>
    <definedName name="andmed" localSheetId="0">[2]hinnad!$F$3:$BQ$32</definedName>
    <definedName name="andmed">[3]hinnad!$F$3:$BQ$32</definedName>
    <definedName name="andmed_kogemus" localSheetId="0">[2]arendaja_haldaja_kogemus!$B$2:$P$16</definedName>
    <definedName name="andmed_kogemus">[3]arendaja_haldaja_kogemus!$B$2:$P$16</definedName>
    <definedName name="andmed_ruumide_sobivus" localSheetId="0">[2]üürniku_hinnangud!$F$2:$L$31</definedName>
    <definedName name="andmed_ruumide_sobivus">[3]üürniku_hinnangud!$F$2:$L$31</definedName>
    <definedName name="brutopind" localSheetId="0">#REF!</definedName>
    <definedName name="brutopind">[4]eelarve!$F$9</definedName>
    <definedName name="disk.määr" localSheetId="0">[2]algandmed!$B$1</definedName>
    <definedName name="disk.määr">[3]algandmed!$B$1</definedName>
    <definedName name="eelarve_kokku" localSheetId="0">#REF!</definedName>
    <definedName name="eelarve_kokku">[4]eelarve!$F$7</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[5]platsikulud!$C$2</definedName>
    <definedName name="hinnang_asukoha_analüüs">#REF!</definedName>
    <definedName name="IPE">#REF!</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psilisa">#REF!</definedName>
    <definedName name="kipsvaheseina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SA">#REF!</definedName>
    <definedName name="lisakatuslagi">#REF!</definedName>
    <definedName name="ltasu">#REF!</definedName>
    <definedName name="Maksumus">[8]Absoluutaadr1!#REF!</definedName>
    <definedName name="maksuvaba">#REF!</definedName>
    <definedName name="max.parkimiskoha_maksumus" localSheetId="0">[2]algandmed!$B$2</definedName>
    <definedName name="max.parkimiskoha_maksumus">[3]algandmed!$B$2</definedName>
    <definedName name="mullatööd">#REF!</definedName>
    <definedName name="nelikanttoru">#REF!</definedName>
    <definedName name="nelikanttoru150">#REF!</definedName>
    <definedName name="nelikanttoru30">#REF!</definedName>
    <definedName name="Number">[7]Koostamine!$G$1</definedName>
    <definedName name="objekt" localSheetId="0">[2]hinnad!$E$3:$E$32</definedName>
    <definedName name="objekt">[3]hinnad!$E$3:$E$32</definedName>
    <definedName name="objekt_ruumide_sobivus" localSheetId="0">[2]üürniku_hinnangud!$E$2:$E$31</definedName>
    <definedName name="objekt_ruumide_sobivus">[3]üürniku_hinnangud!$E$2:$E$31</definedName>
    <definedName name="objekti_aadress" localSheetId="0">#REF!</definedName>
    <definedName name="objekti_aadress">[4]eelarve!$F$6</definedName>
    <definedName name="pakkujad_kogemus" localSheetId="0">[2]arendaja_haldaja_kogemus!$A$2:$A$16</definedName>
    <definedName name="pakkujad_kogemus">[3]arendaja_haldaja_kogemus!$A$2:$A$16</definedName>
    <definedName name="paneelsein">#REF!</definedName>
    <definedName name="paneelsein3">'[9]muld,vund'!#REF!</definedName>
    <definedName name="pealkirjad" localSheetId="0">[2]hinnad!$F$2:$BQ$2</definedName>
    <definedName name="pealkirjad">[3]hinnad!$F$2:$BQ$2</definedName>
    <definedName name="pealkirjad_kogemus" localSheetId="0">[2]arendaja_haldaja_kogemus!$B$1:$P$1</definedName>
    <definedName name="pealkirjad_kogemus">[3]arendaja_haldaja_kogemus!$B$1:$P$1</definedName>
    <definedName name="pealkirjad_ruumide_sobivus" localSheetId="0">[2]üürniku_hinnangud!$F$1:$L$1</definedName>
    <definedName name="pealkirjad_ruumide_sobivus">[3]üürniku_hinnangud!$F$1:$L$1</definedName>
    <definedName name="Periood">#REF!</definedName>
    <definedName name="plekkkatus">#REF!</definedName>
    <definedName name="plekksein">#REF!</definedName>
    <definedName name="pr_list">OFFSET([1]Kulud_ja_investeeringud!$L$4,0,0,[1]Kulud_ja_investeeringud!$N$1-4,1)</definedName>
    <definedName name="pr_reg">OFFSET([1]pr_reg!$X$1,0,0,[1]pr_reg!$W$1+1,1)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[10]algne_eelarve_prognoosiga!#REF!</definedName>
    <definedName name="prognoosi_periood" localSheetId="0">#REF!</definedName>
    <definedName name="prognoosi_periood">#REF!</definedName>
    <definedName name="projekti_nimi" localSheetId="0">#REF!</definedName>
    <definedName name="projekti_nimi">[4]eelarve!$F$4</definedName>
    <definedName name="projekti_nr" localSheetId="0">#REF!</definedName>
    <definedName name="projekti_nr">[4]eelarve!$F$5</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[4]eelarve!$F$8</definedName>
    <definedName name="Tabel">#REF!</definedName>
    <definedName name="tala">#REF!</definedName>
    <definedName name="TASU">#REF!</definedName>
    <definedName name="teg">OFFSET('[1]Graafiku jaoks'!$B$2,0,'[1]Graafiku jaoks'!$D$17,1,'[1]Graafiku jaoks'!$D$20)</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18" l="1"/>
  <c r="D33" i="18"/>
  <c r="E9" i="22" l="1"/>
  <c r="E8" i="22"/>
  <c r="D44" i="18" l="1"/>
  <c r="D15" i="22" l="1"/>
  <c r="E15" i="22" s="1"/>
  <c r="E14" i="22"/>
  <c r="E13" i="22"/>
  <c r="E12" i="22"/>
  <c r="E7" i="22" l="1"/>
  <c r="D14" i="18"/>
  <c r="D35" i="18"/>
  <c r="D20" i="18" l="1"/>
  <c r="D25" i="18"/>
  <c r="D19" i="18" l="1"/>
  <c r="D34" i="18"/>
  <c r="E10" i="22" l="1"/>
  <c r="E11" i="22"/>
  <c r="E16" i="22" l="1"/>
  <c r="E17" i="22" l="1"/>
  <c r="E18" i="22" s="1"/>
  <c r="D17" i="18"/>
  <c r="D16" i="18" s="1"/>
  <c r="D8" i="18"/>
  <c r="D10" i="18"/>
  <c r="D7" i="18" l="1"/>
  <c r="D32" i="18"/>
  <c r="D31" i="18" s="1"/>
  <c r="D40" i="18" s="1"/>
  <c r="D42" i="18" l="1"/>
  <c r="D45" i="18" s="1"/>
  <c r="D47" i="18" l="1"/>
  <c r="D4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14" authorId="0" shapeId="0" xr:uid="{2CC44CDB-B974-48D0-820B-72E0C9751ED7}">
      <text>
        <r>
          <rPr>
            <sz val="9"/>
            <color indexed="81"/>
            <rFont val="Tahoma"/>
            <family val="2"/>
            <charset val="186"/>
          </rPr>
          <t>Projektimeeskonnaga seotud palga- ja tegevuskulud.</t>
        </r>
      </text>
    </comment>
    <comment ref="B38" authorId="0" shapeId="0" xr:uid="{9946A53B-4932-4B44-B1BD-3307EEE0EC71}">
      <text>
        <r>
          <rPr>
            <sz val="8"/>
            <color indexed="81"/>
            <rFont val="Tahoma"/>
            <family val="2"/>
            <charset val="186"/>
          </rPr>
          <t>Sisaldab arendustegevuse, ehituse ning sisustuse kulusid koos projektijuhtimise otsesed kulu ja reserviga.</t>
        </r>
      </text>
    </comment>
    <comment ref="C40"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41"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<sst xmlns="http://schemas.openxmlformats.org/spreadsheetml/2006/main" count="99" uniqueCount="84">
  <si>
    <t>Lisa nr 1</t>
  </si>
  <si>
    <t>Jrk
nr</t>
  </si>
  <si>
    <t>Eeldatav maksumus, EUR, km-ta</t>
  </si>
  <si>
    <t>ARENDUSTEGEVUS</t>
  </si>
  <si>
    <t>Kinnisvara omandamise ja väärtustamise kulud</t>
  </si>
  <si>
    <t>1.1.</t>
  </si>
  <si>
    <t>Tellija muud arendusaegsed kulud; va intress</t>
  </si>
  <si>
    <t>2.1.</t>
  </si>
  <si>
    <t>Omanikujärelevalve</t>
  </si>
  <si>
    <t>2.8.</t>
  </si>
  <si>
    <t>Muud tellija ehitusaegsed kulud</t>
  </si>
  <si>
    <t>Liitumised</t>
  </si>
  <si>
    <t>Projektijuhtimise otsesed kulud</t>
  </si>
  <si>
    <t>4.1.</t>
  </si>
  <si>
    <t>EHITAMINE</t>
  </si>
  <si>
    <t>Projekteerimine ja uuringud</t>
  </si>
  <si>
    <t>5.1.</t>
  </si>
  <si>
    <t>Ehituslepingud</t>
  </si>
  <si>
    <t>SISUSTAMINE</t>
  </si>
  <si>
    <t>Sisustus ja kunstiteosed</t>
  </si>
  <si>
    <t>7.1.</t>
  </si>
  <si>
    <t>Tavasisustus</t>
  </si>
  <si>
    <t>Erisisustus</t>
  </si>
  <si>
    <t>RESERV</t>
  </si>
  <si>
    <t>Reserv</t>
  </si>
  <si>
    <t>EELDATAV MAKSUMUS KOOS KAUDSETE KULUDE JA SISSEVOOLUGA, KM-TA</t>
  </si>
  <si>
    <t>EELDATAV MAKSUMUS KOKKU, KM-GA</t>
  </si>
  <si>
    <t>Lisa nr 2</t>
  </si>
  <si>
    <t xml:space="preserve">Sisustuse nimekiri ja eeldatav maksumus </t>
  </si>
  <si>
    <t>Nimetus</t>
  </si>
  <si>
    <t>Kogus, tk</t>
  </si>
  <si>
    <t>Eeldatav maksumus kokku, km-ta:</t>
  </si>
  <si>
    <t>Eeldatav maksumus kokku, km-ga:</t>
  </si>
  <si>
    <t>Tööprojekti koostamine</t>
  </si>
  <si>
    <t>Ruumitarindid ja pinnakatted</t>
  </si>
  <si>
    <t xml:space="preserve">Siseuksed </t>
  </si>
  <si>
    <t xml:space="preserve">Siseseinte pinnakatted </t>
  </si>
  <si>
    <t xml:space="preserve">Lagede pinnakatted </t>
  </si>
  <si>
    <t xml:space="preserve">Põrandad ja põrandakatted </t>
  </si>
  <si>
    <t>Tehnosüsteemid</t>
  </si>
  <si>
    <t xml:space="preserve">Küte, ventilatsioon ja jahutus </t>
  </si>
  <si>
    <t xml:space="preserve">Tugevvoolupaigaldis </t>
  </si>
  <si>
    <t xml:space="preserve">Nõrkvoolupaigaldis ja automaatika </t>
  </si>
  <si>
    <t>Ehitusplatsi korraldus- ja üldkulud</t>
  </si>
  <si>
    <t xml:space="preserve">Veevarustus, kanalisatsioon, sanseadmed </t>
  </si>
  <si>
    <t>Hind, 
EUR, km-ta</t>
  </si>
  <si>
    <t>EELDATAV MAKSUMUS KOKKU KAUDSETE KULUDETA, KM-TA</t>
  </si>
  <si>
    <t>EHITUSTÖÖDE AEGNE INTRESSIKULU, KM-TA</t>
  </si>
  <si>
    <t>8.1.</t>
  </si>
  <si>
    <t>8.2.</t>
  </si>
  <si>
    <t>Projekteerimise lepingu reserv</t>
  </si>
  <si>
    <t>Ehituslepingu reserv</t>
  </si>
  <si>
    <t>PROJEKTIJUHTIMISE KAUDNE KULU 2,5%, KM-TA</t>
  </si>
  <si>
    <t>EELDATAV MAKSUMUS KOKKU KOOS KAUDSETE KULUDE JA INTRESSIKULUGA, KM-TA</t>
  </si>
  <si>
    <t>Käibemaks 22%</t>
  </si>
  <si>
    <t>KÄIBEMAKS 22%</t>
  </si>
  <si>
    <t>Töö nimetus</t>
  </si>
  <si>
    <t>x</t>
  </si>
  <si>
    <t>Tööde loetelu ja eeldatav maksumus - Kreutzwaldi tn 5, Rakvere</t>
  </si>
  <si>
    <t>Projektimeeskonna ehitusaegne kulu</t>
  </si>
  <si>
    <t>Kõneboks Silen Chatbox</t>
  </si>
  <si>
    <t>Klapptoolid fuajeesse</t>
  </si>
  <si>
    <t>Riidekapid 2x400x1900</t>
  </si>
  <si>
    <t>6.1.</t>
  </si>
  <si>
    <t>6.1.1.</t>
  </si>
  <si>
    <t>6.1.2.</t>
  </si>
  <si>
    <t>6.2.</t>
  </si>
  <si>
    <t>6.2.1.</t>
  </si>
  <si>
    <t>6.2.2.</t>
  </si>
  <si>
    <t>6.3.</t>
  </si>
  <si>
    <t>Kreutzwaldi tn 5 remondikomponendist kaetavad tööd:</t>
  </si>
  <si>
    <t>Ligipääsetavuse tööd (välisukse automaatika, uus uks, kaldtee)</t>
  </si>
  <si>
    <t>WC ruumide ümberehitus</t>
  </si>
  <si>
    <t>Tehnoruumi korrastus (ehitus + EN, EL tööd)</t>
  </si>
  <si>
    <t xml:space="preserve">Koosolekuruumi 47 korrastamise tööd + aknakatted </t>
  </si>
  <si>
    <t xml:space="preserve">Nagid </t>
  </si>
  <si>
    <t>Klienditeenindusruumide sisustus 2 tk</t>
  </si>
  <si>
    <t xml:space="preserve">Kabinetid töökohasisustus </t>
  </si>
  <si>
    <t xml:space="preserve">Kabinetid kapid </t>
  </si>
  <si>
    <t>Kabineti lokkerkapid</t>
  </si>
  <si>
    <t>Teraapiaruumi sisustus</t>
  </si>
  <si>
    <t>SISSEVOOL (Tallinna tn 30, Rakvere remonttööde komponent), KM-TA</t>
  </si>
  <si>
    <t>Prognooseelarve täpsus on +/- 15 %.Hanketegevust on võimalik alustada alates juuli 25, prognoositav projekteerimise- ja ehitustööde lõpptähtaeg 30.09.2026</t>
  </si>
  <si>
    <t>Üürilepingu nr KPJ-4/2025-74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</si>
</sst>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21"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b/>
      <sz val="11"/>
      <color rgb="FF000000"/>
      <name val="Calibri"/>
      <family val="2"/>
    </font>
    <font>
      <sz val="11"/>
      <color rgb="FF000000"/>
      <name val="Calibri"/>
      <family val="2"/>
      <charset val="186"/>
      <scheme val="minor"/>
    </font>
    <font>
      <i/>
      <sz val="11"/>
      <color rgb="FFFF0000"/>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8"/>
      <name val="Calibri"/>
      <family val="2"/>
      <charset val="186"/>
      <scheme val="minor"/>
    </font>
    <font>
      <b/>
      <sz val="13"/>
      <color rgb="FF000000"/>
      <name val="Calibri"/>
      <family val="2"/>
      <charset val="186"/>
      <scheme val="minor"/>
    </font>
    <font>
      <sz val="11"/>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6">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xf numFmtId="0" fontId="1" fillId="0" borderId="0"/>
  </cellStyleXfs>
  <cellXfs count="108">
    <xf numFmtId="0" fontId="0" fillId="0" borderId="0" xfId="0"/>
    <xf numFmtId="0" fontId="2" fillId="0" borderId="11" xfId="0" applyFont="1" applyBorder="1" applyAlignment="1">
      <alignment horizontal="center"/>
    </xf>
    <xf numFmtId="0" fontId="1" fillId="0" borderId="0" xfId="10" applyFont="1"/>
    <xf numFmtId="4" fontId="1" fillId="0" borderId="0" xfId="10" applyNumberFormat="1" applyFont="1" applyAlignment="1">
      <alignment horizontal="center"/>
    </xf>
    <xf numFmtId="0" fontId="13" fillId="0" borderId="0" xfId="0" applyFont="1"/>
    <xf numFmtId="0" fontId="14" fillId="0" borderId="12" xfId="0" applyFont="1" applyBorder="1" applyAlignment="1">
      <alignment horizontal="center"/>
    </xf>
    <xf numFmtId="4" fontId="15" fillId="0" borderId="0" xfId="11" applyNumberFormat="1" applyFont="1" applyAlignment="1">
      <alignment horizontal="right"/>
    </xf>
    <xf numFmtId="4" fontId="11" fillId="0" borderId="0" xfId="11" applyNumberFormat="1" applyFont="1" applyAlignment="1">
      <alignment horizontal="right"/>
    </xf>
    <xf numFmtId="0" fontId="15" fillId="0" borderId="0" xfId="10" applyFont="1" applyAlignment="1">
      <alignment vertical="center"/>
    </xf>
    <xf numFmtId="0" fontId="15" fillId="0" borderId="3" xfId="10" applyFont="1" applyBorder="1" applyAlignment="1">
      <alignment vertical="center" wrapText="1"/>
    </xf>
    <xf numFmtId="0" fontId="15" fillId="2" borderId="6" xfId="10" applyFont="1" applyFill="1" applyBorder="1" applyAlignment="1">
      <alignment vertical="center" wrapText="1"/>
    </xf>
    <xf numFmtId="0" fontId="11" fillId="0" borderId="6" xfId="10" applyFont="1" applyBorder="1" applyAlignment="1">
      <alignment vertical="center" wrapText="1"/>
    </xf>
    <xf numFmtId="0" fontId="11" fillId="0" borderId="0" xfId="10" applyFont="1" applyAlignment="1">
      <alignment vertical="center" wrapText="1"/>
    </xf>
    <xf numFmtId="4" fontId="15" fillId="0" borderId="0" xfId="10" applyNumberFormat="1" applyFont="1" applyAlignment="1">
      <alignment vertical="center" wrapText="1"/>
    </xf>
    <xf numFmtId="0" fontId="13" fillId="0" borderId="0" xfId="0" applyFont="1" applyAlignment="1">
      <alignment horizontal="left"/>
    </xf>
    <xf numFmtId="0" fontId="12" fillId="0" borderId="0" xfId="10" applyFont="1"/>
    <xf numFmtId="16" fontId="13" fillId="0" borderId="0" xfId="0" applyNumberFormat="1" applyFont="1"/>
    <xf numFmtId="0" fontId="14" fillId="0" borderId="21" xfId="0" applyFont="1" applyBorder="1" applyAlignment="1">
      <alignment horizontal="center" wrapText="1"/>
    </xf>
    <xf numFmtId="3" fontId="13" fillId="0" borderId="0" xfId="0" applyNumberFormat="1" applyFont="1"/>
    <xf numFmtId="3" fontId="9" fillId="0" borderId="0" xfId="11" applyNumberFormat="1" applyAlignment="1">
      <alignment horizontal="right"/>
    </xf>
    <xf numFmtId="3" fontId="14" fillId="0" borderId="16" xfId="0" applyNumberFormat="1" applyFont="1" applyBorder="1" applyAlignment="1">
      <alignment horizontal="center" wrapText="1"/>
    </xf>
    <xf numFmtId="3" fontId="2" fillId="0" borderId="22" xfId="0" applyNumberFormat="1" applyFont="1" applyBorder="1" applyAlignment="1">
      <alignment horizontal="center"/>
    </xf>
    <xf numFmtId="3" fontId="2" fillId="0" borderId="13" xfId="0" applyNumberFormat="1" applyFont="1" applyBorder="1" applyAlignment="1">
      <alignment horizontal="center"/>
    </xf>
    <xf numFmtId="3" fontId="13" fillId="3" borderId="13" xfId="0" applyNumberFormat="1" applyFont="1" applyFill="1" applyBorder="1"/>
    <xf numFmtId="3" fontId="13" fillId="2" borderId="19" xfId="0" applyNumberFormat="1" applyFont="1" applyFill="1" applyBorder="1"/>
    <xf numFmtId="0" fontId="13" fillId="3" borderId="5" xfId="0" applyFont="1" applyFill="1" applyBorder="1"/>
    <xf numFmtId="0" fontId="14" fillId="2" borderId="7" xfId="0" applyFont="1" applyFill="1" applyBorder="1"/>
    <xf numFmtId="0" fontId="14" fillId="3" borderId="8" xfId="0" applyFont="1" applyFill="1" applyBorder="1"/>
    <xf numFmtId="3" fontId="2" fillId="3" borderId="20" xfId="0" applyNumberFormat="1" applyFont="1" applyFill="1" applyBorder="1"/>
    <xf numFmtId="3" fontId="1" fillId="0" borderId="0" xfId="10" applyNumberFormat="1" applyFont="1"/>
    <xf numFmtId="3" fontId="13" fillId="0" borderId="2" xfId="0" applyNumberFormat="1" applyFont="1" applyBorder="1" applyAlignment="1">
      <alignment horizontal="center" vertical="center"/>
    </xf>
    <xf numFmtId="3" fontId="13" fillId="0" borderId="7" xfId="0" applyNumberFormat="1" applyFont="1" applyBorder="1" applyAlignment="1">
      <alignment horizontal="center" vertical="center"/>
    </xf>
    <xf numFmtId="0" fontId="10" fillId="0" borderId="0" xfId="11" applyFont="1" applyAlignment="1">
      <alignment horizontal="right"/>
    </xf>
    <xf numFmtId="4" fontId="9" fillId="0" borderId="0" xfId="11" applyNumberFormat="1" applyAlignment="1">
      <alignment horizontal="right"/>
    </xf>
    <xf numFmtId="3" fontId="2" fillId="0" borderId="17" xfId="0" applyNumberFormat="1" applyFont="1" applyBorder="1" applyAlignment="1">
      <alignment horizontal="center" vertical="center"/>
    </xf>
    <xf numFmtId="3" fontId="19" fillId="3" borderId="13" xfId="10" applyNumberFormat="1" applyFont="1" applyFill="1" applyBorder="1" applyAlignment="1">
      <alignment vertical="center" wrapText="1"/>
    </xf>
    <xf numFmtId="0" fontId="15" fillId="0" borderId="36" xfId="10" applyFont="1" applyBorder="1" applyAlignment="1">
      <alignment vertical="center" wrapText="1"/>
    </xf>
    <xf numFmtId="2" fontId="15" fillId="2" borderId="18" xfId="10" applyNumberFormat="1" applyFont="1" applyFill="1" applyBorder="1" applyAlignment="1">
      <alignment vertical="center" wrapText="1"/>
    </xf>
    <xf numFmtId="2" fontId="11" fillId="0" borderId="18" xfId="10" applyNumberFormat="1" applyFont="1" applyBorder="1" applyAlignment="1">
      <alignment vertical="center" wrapText="1"/>
    </xf>
    <xf numFmtId="0" fontId="15" fillId="2" borderId="18" xfId="10" applyFont="1" applyFill="1" applyBorder="1" applyAlignment="1">
      <alignment vertical="center" wrapText="1"/>
    </xf>
    <xf numFmtId="0" fontId="11" fillId="4" borderId="18" xfId="6" applyFont="1" applyFill="1" applyBorder="1" applyAlignment="1">
      <alignment wrapText="1"/>
    </xf>
    <xf numFmtId="0" fontId="15" fillId="2" borderId="18" xfId="6" applyFont="1" applyFill="1" applyBorder="1" applyAlignment="1">
      <alignment wrapText="1"/>
    </xf>
    <xf numFmtId="0" fontId="15" fillId="2" borderId="18" xfId="0" applyFont="1" applyFill="1" applyBorder="1" applyAlignment="1">
      <alignment wrapText="1"/>
    </xf>
    <xf numFmtId="0" fontId="11" fillId="0" borderId="18" xfId="6" applyFont="1" applyBorder="1" applyAlignment="1">
      <alignment wrapText="1"/>
    </xf>
    <xf numFmtId="0" fontId="11" fillId="3" borderId="25" xfId="10" applyFont="1" applyFill="1" applyBorder="1" applyAlignment="1">
      <alignment vertical="center" wrapText="1"/>
    </xf>
    <xf numFmtId="0" fontId="11" fillId="3" borderId="4" xfId="10" applyFont="1" applyFill="1" applyBorder="1" applyAlignment="1">
      <alignment vertical="center" wrapText="1"/>
    </xf>
    <xf numFmtId="0" fontId="11" fillId="3" borderId="34" xfId="10" applyFont="1" applyFill="1" applyBorder="1" applyAlignment="1">
      <alignment vertical="center" wrapText="1"/>
    </xf>
    <xf numFmtId="0" fontId="11" fillId="3" borderId="35" xfId="10" applyFont="1" applyFill="1" applyBorder="1" applyAlignment="1">
      <alignment vertical="center" wrapText="1"/>
    </xf>
    <xf numFmtId="0" fontId="11" fillId="3" borderId="6" xfId="10" applyFont="1" applyFill="1" applyBorder="1" applyAlignment="1">
      <alignment vertical="center" wrapText="1"/>
    </xf>
    <xf numFmtId="0" fontId="11" fillId="3" borderId="3" xfId="10" applyFont="1" applyFill="1" applyBorder="1" applyAlignment="1">
      <alignment vertical="center" wrapText="1"/>
    </xf>
    <xf numFmtId="3" fontId="11" fillId="3" borderId="13" xfId="10" applyNumberFormat="1" applyFont="1" applyFill="1" applyBorder="1" applyAlignment="1">
      <alignment vertical="center" wrapText="1"/>
    </xf>
    <xf numFmtId="3" fontId="11" fillId="3" borderId="7" xfId="10" applyNumberFormat="1" applyFont="1" applyFill="1" applyBorder="1" applyAlignment="1">
      <alignment vertical="center" wrapText="1"/>
    </xf>
    <xf numFmtId="3" fontId="11" fillId="3" borderId="5" xfId="10" applyNumberFormat="1" applyFont="1" applyFill="1" applyBorder="1" applyAlignment="1">
      <alignment vertical="center" wrapText="1"/>
    </xf>
    <xf numFmtId="3" fontId="11" fillId="3" borderId="33" xfId="10" applyNumberFormat="1" applyFont="1" applyFill="1" applyBorder="1" applyAlignment="1">
      <alignment vertical="center" wrapText="1"/>
    </xf>
    <xf numFmtId="4" fontId="13" fillId="0" borderId="10" xfId="0" applyNumberFormat="1" applyFont="1" applyBorder="1" applyAlignment="1">
      <alignment horizontal="left"/>
    </xf>
    <xf numFmtId="4" fontId="13" fillId="0" borderId="6" xfId="0" applyNumberFormat="1" applyFont="1" applyBorder="1" applyAlignment="1">
      <alignment horizontal="left"/>
    </xf>
    <xf numFmtId="2" fontId="1" fillId="0" borderId="37" xfId="15" applyNumberFormat="1" applyBorder="1"/>
    <xf numFmtId="2" fontId="1" fillId="0" borderId="1" xfId="15" applyNumberFormat="1" applyBorder="1"/>
    <xf numFmtId="0" fontId="1" fillId="0" borderId="37" xfId="15" applyBorder="1"/>
    <xf numFmtId="0" fontId="1" fillId="0" borderId="1" xfId="15" applyBorder="1"/>
    <xf numFmtId="4" fontId="15" fillId="0" borderId="24" xfId="10" applyNumberFormat="1" applyFont="1" applyBorder="1" applyAlignment="1">
      <alignment horizontal="center" vertical="center" wrapText="1"/>
    </xf>
    <xf numFmtId="3" fontId="15" fillId="3" borderId="19" xfId="10" applyNumberFormat="1" applyFont="1" applyFill="1" applyBorder="1" applyAlignment="1">
      <alignment vertical="center" wrapText="1"/>
    </xf>
    <xf numFmtId="3" fontId="15" fillId="2" borderId="19" xfId="10" applyNumberFormat="1" applyFont="1" applyFill="1" applyBorder="1" applyAlignment="1">
      <alignment vertical="center" wrapText="1"/>
    </xf>
    <xf numFmtId="3" fontId="11" fillId="0" borderId="19" xfId="10" applyNumberFormat="1" applyFont="1" applyBorder="1" applyAlignment="1">
      <alignment vertical="center" wrapText="1"/>
    </xf>
    <xf numFmtId="3" fontId="19" fillId="3" borderId="16" xfId="10" applyNumberFormat="1" applyFont="1" applyFill="1" applyBorder="1" applyAlignment="1">
      <alignment vertical="center" wrapText="1"/>
    </xf>
    <xf numFmtId="3" fontId="0" fillId="0" borderId="23" xfId="0" applyNumberFormat="1" applyBorder="1" applyAlignment="1">
      <alignment horizontal="center" vertical="center"/>
    </xf>
    <xf numFmtId="0" fontId="20" fillId="3" borderId="1" xfId="10" applyFont="1" applyFill="1" applyBorder="1" applyAlignment="1">
      <alignment vertical="center" wrapText="1"/>
    </xf>
    <xf numFmtId="3" fontId="13" fillId="3" borderId="11" xfId="0" applyNumberFormat="1" applyFont="1" applyFill="1" applyBorder="1" applyAlignment="1">
      <alignment horizontal="center"/>
    </xf>
    <xf numFmtId="3" fontId="13" fillId="2" borderId="38" xfId="0" applyNumberFormat="1" applyFont="1" applyFill="1" applyBorder="1"/>
    <xf numFmtId="3" fontId="2" fillId="3" borderId="16" xfId="0" applyNumberFormat="1" applyFont="1" applyFill="1" applyBorder="1"/>
    <xf numFmtId="3" fontId="20" fillId="0" borderId="19" xfId="10" applyNumberFormat="1" applyFont="1" applyBorder="1" applyAlignment="1">
      <alignment vertical="center" wrapText="1"/>
    </xf>
    <xf numFmtId="0" fontId="20" fillId="0" borderId="6" xfId="10" applyFont="1" applyBorder="1" applyAlignment="1">
      <alignment vertical="center" wrapText="1"/>
    </xf>
    <xf numFmtId="0" fontId="20" fillId="4" borderId="18" xfId="6" applyFont="1" applyFill="1" applyBorder="1" applyAlignment="1">
      <alignment wrapText="1"/>
    </xf>
    <xf numFmtId="4" fontId="1" fillId="0" borderId="0" xfId="10" applyNumberFormat="1" applyFont="1"/>
    <xf numFmtId="4" fontId="15" fillId="0" borderId="0" xfId="10" applyNumberFormat="1" applyFont="1" applyAlignment="1">
      <alignment horizontal="center" vertical="center" wrapText="1"/>
    </xf>
    <xf numFmtId="0" fontId="20" fillId="0" borderId="18" xfId="6" applyFont="1" applyBorder="1" applyAlignment="1">
      <alignment wrapText="1"/>
    </xf>
    <xf numFmtId="4" fontId="20" fillId="0" borderId="0" xfId="10" applyNumberFormat="1" applyFont="1"/>
    <xf numFmtId="4" fontId="20" fillId="0" borderId="0" xfId="10" applyNumberFormat="1" applyFont="1" applyAlignment="1">
      <alignment horizontal="right"/>
    </xf>
    <xf numFmtId="0" fontId="11" fillId="0" borderId="11" xfId="10" applyFont="1" applyBorder="1" applyAlignment="1">
      <alignment vertical="center" wrapText="1"/>
    </xf>
    <xf numFmtId="0" fontId="2" fillId="0" borderId="13" xfId="10" applyFont="1" applyBorder="1" applyAlignment="1">
      <alignment horizontal="center" vertical="center"/>
    </xf>
    <xf numFmtId="0" fontId="11" fillId="0" borderId="10" xfId="10" applyFont="1" applyBorder="1" applyAlignment="1">
      <alignment vertical="center" wrapText="1"/>
    </xf>
    <xf numFmtId="0" fontId="1" fillId="0" borderId="39" xfId="10" applyFont="1" applyBorder="1" applyAlignment="1">
      <alignment horizontal="left"/>
    </xf>
    <xf numFmtId="0" fontId="1" fillId="0" borderId="7" xfId="10" applyFont="1" applyBorder="1"/>
    <xf numFmtId="0" fontId="1" fillId="0" borderId="6" xfId="10" applyFont="1" applyBorder="1"/>
    <xf numFmtId="0" fontId="1" fillId="0" borderId="40" xfId="10" applyFont="1" applyBorder="1"/>
    <xf numFmtId="0" fontId="1" fillId="0" borderId="8" xfId="10" applyFont="1" applyBorder="1"/>
    <xf numFmtId="0" fontId="2" fillId="0" borderId="0" xfId="10" applyFont="1" applyAlignment="1">
      <alignment horizontal="center" vertical="center"/>
    </xf>
    <xf numFmtId="0" fontId="15" fillId="3" borderId="6" xfId="10" applyFont="1" applyFill="1" applyBorder="1" applyAlignment="1">
      <alignment horizontal="left" vertical="center" wrapText="1"/>
    </xf>
    <xf numFmtId="0" fontId="15" fillId="3" borderId="18" xfId="10" applyFont="1" applyFill="1" applyBorder="1" applyAlignment="1">
      <alignment horizontal="left" vertical="center" wrapText="1"/>
    </xf>
    <xf numFmtId="0" fontId="19" fillId="3" borderId="11" xfId="10" applyFont="1" applyFill="1" applyBorder="1" applyAlignment="1">
      <alignment horizontal="left" vertical="center" wrapText="1"/>
    </xf>
    <xf numFmtId="0" fontId="19" fillId="3" borderId="12" xfId="10" applyFont="1" applyFill="1" applyBorder="1" applyAlignment="1">
      <alignment horizontal="left" vertical="center" wrapText="1"/>
    </xf>
    <xf numFmtId="0" fontId="19" fillId="3" borderId="21" xfId="10" applyFont="1" applyFill="1" applyBorder="1" applyAlignment="1">
      <alignment horizontal="left" vertical="center" wrapText="1"/>
    </xf>
    <xf numFmtId="0" fontId="15" fillId="0" borderId="28" xfId="10" applyFont="1" applyBorder="1" applyAlignment="1">
      <alignment horizontal="center" vertical="center" wrapText="1"/>
    </xf>
    <xf numFmtId="0" fontId="15" fillId="0" borderId="29" xfId="10" applyFont="1" applyBorder="1" applyAlignment="1">
      <alignment horizontal="center" vertical="center" wrapText="1"/>
    </xf>
    <xf numFmtId="0" fontId="15" fillId="0" borderId="30" xfId="10" applyFont="1" applyBorder="1" applyAlignment="1">
      <alignment horizontal="center" vertical="center" wrapText="1"/>
    </xf>
    <xf numFmtId="0" fontId="19" fillId="0" borderId="27" xfId="10" applyFont="1" applyBorder="1" applyAlignment="1">
      <alignment horizontal="center" vertical="center" wrapText="1"/>
    </xf>
    <xf numFmtId="0" fontId="19" fillId="0" borderId="31" xfId="10" applyFont="1" applyBorder="1" applyAlignment="1">
      <alignment horizontal="center" vertical="center" wrapText="1"/>
    </xf>
    <xf numFmtId="0" fontId="19" fillId="0" borderId="32" xfId="10" applyFont="1" applyBorder="1" applyAlignment="1">
      <alignment horizontal="center" vertical="center" wrapText="1"/>
    </xf>
    <xf numFmtId="0" fontId="19" fillId="0" borderId="28" xfId="10" applyFont="1" applyBorder="1" applyAlignment="1">
      <alignment horizontal="center" vertical="center" wrapText="1"/>
    </xf>
    <xf numFmtId="0" fontId="19" fillId="0" borderId="29" xfId="10" applyFont="1" applyBorder="1" applyAlignment="1">
      <alignment horizontal="center" vertical="center" wrapText="1"/>
    </xf>
    <xf numFmtId="0" fontId="19" fillId="0" borderId="30" xfId="10" applyFont="1" applyBorder="1" applyAlignment="1">
      <alignment horizontal="center" vertical="center" wrapText="1"/>
    </xf>
    <xf numFmtId="0" fontId="14" fillId="0" borderId="0" xfId="0" applyFont="1" applyAlignment="1">
      <alignment horizontal="center"/>
    </xf>
    <xf numFmtId="0" fontId="14" fillId="3" borderId="25" xfId="0" applyFont="1" applyFill="1" applyBorder="1" applyAlignment="1">
      <alignment horizontal="center"/>
    </xf>
    <xf numFmtId="0" fontId="14" fillId="3" borderId="26" xfId="0" applyFont="1" applyFill="1" applyBorder="1" applyAlignment="1">
      <alignment horizontal="center"/>
    </xf>
    <xf numFmtId="0" fontId="13" fillId="2" borderId="9" xfId="0" applyFont="1" applyFill="1" applyBorder="1" applyAlignment="1">
      <alignment horizontal="center"/>
    </xf>
    <xf numFmtId="0" fontId="13" fillId="2" borderId="2" xfId="0" applyFont="1" applyFill="1" applyBorder="1" applyAlignment="1">
      <alignment horizontal="center"/>
    </xf>
    <xf numFmtId="0" fontId="14" fillId="3" borderId="14" xfId="0" applyFont="1" applyFill="1" applyBorder="1" applyAlignment="1">
      <alignment horizontal="center"/>
    </xf>
    <xf numFmtId="0" fontId="14" fillId="3" borderId="15" xfId="0" applyFont="1" applyFill="1" applyBorder="1" applyAlignment="1">
      <alignment horizontal="center"/>
    </xf>
  </cellXfs>
  <cellStyles count="16">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5" xfId="15" xr:uid="{27A9508B-B47F-4088-AFCF-B7787AEE6987}"/>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kas.ee/arendus/Projektide_prgnoosid/900531%20Viljandi%20riigimaja%20v&#228;&#228;rtustamine%20eelarve-progno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 val="Kulupõhine2102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 val="900531 Viljandi riigimaja väärt"/>
    </sheetNames>
    <sheetDataSet>
      <sheetData sheetId="0">
        <row r="4">
          <cell r="F4" t="str">
            <v>Viljandi riigimaja väärtustamine</v>
          </cell>
        </row>
        <row r="5">
          <cell r="F5" t="str">
            <v>900531</v>
          </cell>
        </row>
        <row r="6">
          <cell r="F6" t="str">
            <v>Vabaduse plats 2, Viljandi</v>
          </cell>
        </row>
        <row r="7">
          <cell r="F7">
            <v>282472</v>
          </cell>
        </row>
        <row r="8">
          <cell r="F8">
            <v>2106</v>
          </cell>
        </row>
        <row r="9">
          <cell r="F9">
            <v>2464.02</v>
          </cell>
        </row>
      </sheetData>
      <sheetData sheetId="1">
        <row r="3">
          <cell r="I3" t="str">
            <v>2016 (ja varasemad) kulud</v>
          </cell>
        </row>
      </sheetData>
      <sheetData sheetId="2">
        <row r="24">
          <cell r="B24" t="str">
            <v>2.2. Kinnisvara omandamise ja väärtustamise kulud</v>
          </cell>
        </row>
      </sheetData>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row r="1">
          <cell r="BA1">
            <v>4.5999999999999999E-2</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dimension ref="B1:L56"/>
  <sheetViews>
    <sheetView tabSelected="1" zoomScale="85" zoomScaleNormal="85" workbookViewId="0">
      <pane ySplit="6" topLeftCell="A7" activePane="bottomLeft" state="frozen"/>
      <selection activeCell="D44" sqref="D44"/>
      <selection pane="bottomLeft" activeCell="F42" sqref="F42"/>
    </sheetView>
  </sheetViews>
  <sheetFormatPr defaultColWidth="9.140625" defaultRowHeight="15" x14ac:dyDescent="0.25"/>
  <cols>
    <col min="1" max="1" width="3.7109375" style="2" customWidth="1"/>
    <col min="2" max="2" width="6.28515625" style="2" customWidth="1"/>
    <col min="3" max="3" width="81.28515625" style="2" customWidth="1"/>
    <col min="4" max="4" width="15.5703125" style="3" customWidth="1"/>
    <col min="5" max="5" width="11.42578125" style="2" customWidth="1"/>
    <col min="6" max="6" width="10.28515625" style="2" bestFit="1" customWidth="1"/>
    <col min="7" max="7" width="14" style="2" customWidth="1"/>
    <col min="8" max="16384" width="9.140625" style="2"/>
  </cols>
  <sheetData>
    <row r="1" spans="2:6" x14ac:dyDescent="0.25">
      <c r="B1" s="15"/>
      <c r="D1" s="6" t="s">
        <v>0</v>
      </c>
    </row>
    <row r="2" spans="2:6" x14ac:dyDescent="0.25">
      <c r="D2" s="7" t="s">
        <v>83</v>
      </c>
    </row>
    <row r="4" spans="2:6" x14ac:dyDescent="0.25">
      <c r="B4" s="86" t="s">
        <v>58</v>
      </c>
      <c r="C4" s="86"/>
      <c r="D4" s="86"/>
    </row>
    <row r="5" spans="2:6" ht="15.75" thickBot="1" x14ac:dyDescent="0.3">
      <c r="B5" s="8"/>
    </row>
    <row r="6" spans="2:6" ht="45" x14ac:dyDescent="0.25">
      <c r="B6" s="9" t="s">
        <v>1</v>
      </c>
      <c r="C6" s="36" t="s">
        <v>56</v>
      </c>
      <c r="D6" s="60" t="s">
        <v>2</v>
      </c>
    </row>
    <row r="7" spans="2:6" ht="14.25" customHeight="1" x14ac:dyDescent="0.25">
      <c r="B7" s="87" t="s">
        <v>3</v>
      </c>
      <c r="C7" s="88"/>
      <c r="D7" s="61">
        <f>SUM(D8+D10+D13+D14)</f>
        <v>34000</v>
      </c>
    </row>
    <row r="8" spans="2:6" x14ac:dyDescent="0.25">
      <c r="B8" s="10">
        <v>1</v>
      </c>
      <c r="C8" s="37" t="s">
        <v>4</v>
      </c>
      <c r="D8" s="62">
        <f>SUM(D9:D9)</f>
        <v>0</v>
      </c>
    </row>
    <row r="9" spans="2:6" x14ac:dyDescent="0.25">
      <c r="B9" s="11" t="s">
        <v>5</v>
      </c>
      <c r="C9" s="38"/>
      <c r="D9" s="63">
        <v>0</v>
      </c>
    </row>
    <row r="10" spans="2:6" ht="15" customHeight="1" x14ac:dyDescent="0.25">
      <c r="B10" s="10">
        <v>2</v>
      </c>
      <c r="C10" s="37" t="s">
        <v>6</v>
      </c>
      <c r="D10" s="62">
        <f>SUM(D11:D12)</f>
        <v>10000</v>
      </c>
    </row>
    <row r="11" spans="2:6" x14ac:dyDescent="0.25">
      <c r="B11" s="11" t="s">
        <v>7</v>
      </c>
      <c r="C11" s="38" t="s">
        <v>8</v>
      </c>
      <c r="D11" s="63">
        <v>10000</v>
      </c>
    </row>
    <row r="12" spans="2:6" x14ac:dyDescent="0.25">
      <c r="B12" s="11" t="s">
        <v>9</v>
      </c>
      <c r="C12" s="38" t="s">
        <v>10</v>
      </c>
      <c r="D12" s="63">
        <v>0</v>
      </c>
    </row>
    <row r="13" spans="2:6" x14ac:dyDescent="0.25">
      <c r="B13" s="10">
        <v>3</v>
      </c>
      <c r="C13" s="37" t="s">
        <v>11</v>
      </c>
      <c r="D13" s="62">
        <v>0</v>
      </c>
    </row>
    <row r="14" spans="2:6" x14ac:dyDescent="0.25">
      <c r="B14" s="10">
        <v>4</v>
      </c>
      <c r="C14" s="39" t="s">
        <v>12</v>
      </c>
      <c r="D14" s="62">
        <f>SUM(D15)</f>
        <v>24000</v>
      </c>
    </row>
    <row r="15" spans="2:6" x14ac:dyDescent="0.25">
      <c r="B15" s="11" t="s">
        <v>13</v>
      </c>
      <c r="C15" s="38" t="s">
        <v>59</v>
      </c>
      <c r="D15" s="63">
        <v>24000</v>
      </c>
    </row>
    <row r="16" spans="2:6" ht="14.25" customHeight="1" x14ac:dyDescent="0.25">
      <c r="B16" s="87" t="s">
        <v>14</v>
      </c>
      <c r="C16" s="88"/>
      <c r="D16" s="61">
        <f>SUM(D17+D19)</f>
        <v>288460</v>
      </c>
      <c r="F16" s="29"/>
    </row>
    <row r="17" spans="2:4" x14ac:dyDescent="0.25">
      <c r="B17" s="10">
        <v>5</v>
      </c>
      <c r="C17" s="37" t="s">
        <v>15</v>
      </c>
      <c r="D17" s="62">
        <f>SUM(D18:D18)</f>
        <v>10000</v>
      </c>
    </row>
    <row r="18" spans="2:4" x14ac:dyDescent="0.25">
      <c r="B18" s="11" t="s">
        <v>16</v>
      </c>
      <c r="C18" s="38" t="s">
        <v>33</v>
      </c>
      <c r="D18" s="63">
        <v>10000</v>
      </c>
    </row>
    <row r="19" spans="2:4" x14ac:dyDescent="0.25">
      <c r="B19" s="10">
        <v>6</v>
      </c>
      <c r="C19" s="37" t="s">
        <v>17</v>
      </c>
      <c r="D19" s="62">
        <f>SUM(D20+D25+D30)</f>
        <v>278460</v>
      </c>
    </row>
    <row r="20" spans="2:4" x14ac:dyDescent="0.25">
      <c r="B20" s="10" t="s">
        <v>63</v>
      </c>
      <c r="C20" s="41" t="s">
        <v>34</v>
      </c>
      <c r="D20" s="62">
        <f>SUM(D21:D24)</f>
        <v>56910</v>
      </c>
    </row>
    <row r="21" spans="2:4" x14ac:dyDescent="0.25">
      <c r="B21" s="11" t="s">
        <v>64</v>
      </c>
      <c r="C21" s="40" t="s">
        <v>35</v>
      </c>
      <c r="D21" s="70">
        <v>20950</v>
      </c>
    </row>
    <row r="22" spans="2:4" x14ac:dyDescent="0.25">
      <c r="B22" s="71" t="s">
        <v>65</v>
      </c>
      <c r="C22" s="72" t="s">
        <v>36</v>
      </c>
      <c r="D22" s="70">
        <v>15960</v>
      </c>
    </row>
    <row r="23" spans="2:4" x14ac:dyDescent="0.25">
      <c r="B23" s="11" t="s">
        <v>64</v>
      </c>
      <c r="C23" s="40" t="s">
        <v>37</v>
      </c>
      <c r="D23" s="63">
        <v>8000</v>
      </c>
    </row>
    <row r="24" spans="2:4" x14ac:dyDescent="0.25">
      <c r="B24" s="11" t="s">
        <v>65</v>
      </c>
      <c r="C24" s="40" t="s">
        <v>38</v>
      </c>
      <c r="D24" s="63">
        <v>12000</v>
      </c>
    </row>
    <row r="25" spans="2:4" x14ac:dyDescent="0.25">
      <c r="B25" s="10" t="s">
        <v>66</v>
      </c>
      <c r="C25" s="42" t="s">
        <v>39</v>
      </c>
      <c r="D25" s="62">
        <f>SUM(D26:D29)</f>
        <v>208500</v>
      </c>
    </row>
    <row r="26" spans="2:4" x14ac:dyDescent="0.25">
      <c r="B26" s="11" t="s">
        <v>67</v>
      </c>
      <c r="C26" s="75" t="s">
        <v>44</v>
      </c>
      <c r="D26" s="70">
        <v>0</v>
      </c>
    </row>
    <row r="27" spans="2:4" x14ac:dyDescent="0.25">
      <c r="B27" s="11" t="s">
        <v>68</v>
      </c>
      <c r="C27" s="43" t="s">
        <v>40</v>
      </c>
      <c r="D27" s="63">
        <v>20000</v>
      </c>
    </row>
    <row r="28" spans="2:4" x14ac:dyDescent="0.25">
      <c r="B28" s="11" t="s">
        <v>67</v>
      </c>
      <c r="C28" s="43" t="s">
        <v>41</v>
      </c>
      <c r="D28" s="63">
        <v>55000</v>
      </c>
    </row>
    <row r="29" spans="2:4" x14ac:dyDescent="0.25">
      <c r="B29" s="11" t="s">
        <v>68</v>
      </c>
      <c r="C29" s="43" t="s">
        <v>42</v>
      </c>
      <c r="D29" s="70">
        <v>133500</v>
      </c>
    </row>
    <row r="30" spans="2:4" x14ac:dyDescent="0.25">
      <c r="B30" s="10" t="s">
        <v>69</v>
      </c>
      <c r="C30" s="41" t="s">
        <v>43</v>
      </c>
      <c r="D30" s="62">
        <v>13050</v>
      </c>
    </row>
    <row r="31" spans="2:4" ht="14.25" customHeight="1" x14ac:dyDescent="0.25">
      <c r="B31" s="87" t="s">
        <v>18</v>
      </c>
      <c r="C31" s="88"/>
      <c r="D31" s="61">
        <f>SUM(D32)</f>
        <v>37550</v>
      </c>
    </row>
    <row r="32" spans="2:4" x14ac:dyDescent="0.25">
      <c r="B32" s="10">
        <v>7</v>
      </c>
      <c r="C32" s="37" t="s">
        <v>19</v>
      </c>
      <c r="D32" s="62">
        <f>SUM(D33:D33)</f>
        <v>37550</v>
      </c>
    </row>
    <row r="33" spans="2:12" x14ac:dyDescent="0.25">
      <c r="B33" s="11" t="s">
        <v>20</v>
      </c>
      <c r="C33" s="38" t="s">
        <v>21</v>
      </c>
      <c r="D33" s="63">
        <f>'Lisa 6.1 Lisa 2 Sisustus'!E16</f>
        <v>37550</v>
      </c>
    </row>
    <row r="34" spans="2:12" ht="14.25" customHeight="1" x14ac:dyDescent="0.25">
      <c r="B34" s="87" t="s">
        <v>23</v>
      </c>
      <c r="C34" s="88"/>
      <c r="D34" s="61">
        <f>SUM(D35:D35)</f>
        <v>16400</v>
      </c>
    </row>
    <row r="35" spans="2:12" ht="14.25" customHeight="1" x14ac:dyDescent="0.25">
      <c r="B35" s="10">
        <v>8</v>
      </c>
      <c r="C35" s="37" t="s">
        <v>24</v>
      </c>
      <c r="D35" s="62">
        <f>SUM(D36:D37)</f>
        <v>16400</v>
      </c>
    </row>
    <row r="36" spans="2:12" ht="14.25" customHeight="1" x14ac:dyDescent="0.25">
      <c r="B36" s="11" t="s">
        <v>48</v>
      </c>
      <c r="C36" s="38" t="s">
        <v>50</v>
      </c>
      <c r="D36" s="63">
        <v>0</v>
      </c>
    </row>
    <row r="37" spans="2:12" ht="15.75" thickBot="1" x14ac:dyDescent="0.3">
      <c r="B37" s="11" t="s">
        <v>49</v>
      </c>
      <c r="C37" s="38" t="s">
        <v>51</v>
      </c>
      <c r="D37" s="63">
        <v>16400</v>
      </c>
    </row>
    <row r="38" spans="2:12" ht="14.25" customHeight="1" thickBot="1" x14ac:dyDescent="0.3">
      <c r="B38" s="89" t="s">
        <v>46</v>
      </c>
      <c r="C38" s="91"/>
      <c r="D38" s="64">
        <f>SUM(D7+D16+D31+D34)</f>
        <v>376410</v>
      </c>
      <c r="E38" s="73"/>
      <c r="F38" s="29"/>
    </row>
    <row r="39" spans="2:12" ht="14.25" customHeight="1" thickBot="1" x14ac:dyDescent="0.3">
      <c r="B39" s="92"/>
      <c r="C39" s="93"/>
      <c r="D39" s="94"/>
      <c r="F39" s="29"/>
    </row>
    <row r="40" spans="2:12" ht="14.25" customHeight="1" x14ac:dyDescent="0.25">
      <c r="B40" s="44">
        <v>9</v>
      </c>
      <c r="C40" s="45" t="s">
        <v>52</v>
      </c>
      <c r="D40" s="52">
        <f>D38*2.5%</f>
        <v>9410.25</v>
      </c>
      <c r="L40" s="29"/>
    </row>
    <row r="41" spans="2:12" ht="15" customHeight="1" thickBot="1" x14ac:dyDescent="0.3">
      <c r="B41" s="46">
        <v>10</v>
      </c>
      <c r="C41" s="47" t="s">
        <v>47</v>
      </c>
      <c r="D41" s="53">
        <v>15731.80772543163</v>
      </c>
    </row>
    <row r="42" spans="2:12" ht="15.75" customHeight="1" thickBot="1" x14ac:dyDescent="0.3">
      <c r="B42" s="89" t="s">
        <v>53</v>
      </c>
      <c r="C42" s="90"/>
      <c r="D42" s="35">
        <f>SUM(D38,D40,D41)</f>
        <v>401552.05772543163</v>
      </c>
      <c r="F42" s="29"/>
    </row>
    <row r="43" spans="2:12" ht="15.75" customHeight="1" thickBot="1" x14ac:dyDescent="0.3">
      <c r="B43" s="95"/>
      <c r="C43" s="96"/>
      <c r="D43" s="97"/>
    </row>
    <row r="44" spans="2:12" ht="15" customHeight="1" thickBot="1" x14ac:dyDescent="0.3">
      <c r="B44" s="48">
        <v>11</v>
      </c>
      <c r="C44" s="66" t="s">
        <v>81</v>
      </c>
      <c r="D44" s="51">
        <f>96000</f>
        <v>96000</v>
      </c>
    </row>
    <row r="45" spans="2:12" ht="15.75" customHeight="1" thickBot="1" x14ac:dyDescent="0.3">
      <c r="B45" s="89" t="s">
        <v>25</v>
      </c>
      <c r="C45" s="90"/>
      <c r="D45" s="35">
        <f>D42-D44</f>
        <v>305552.05772543163</v>
      </c>
      <c r="E45" s="29"/>
      <c r="F45" s="29"/>
      <c r="G45" s="73"/>
    </row>
    <row r="46" spans="2:12" ht="15.75" customHeight="1" thickBot="1" x14ac:dyDescent="0.3">
      <c r="B46" s="98"/>
      <c r="C46" s="99"/>
      <c r="D46" s="100"/>
    </row>
    <row r="47" spans="2:12" ht="15" customHeight="1" thickBot="1" x14ac:dyDescent="0.3">
      <c r="B47" s="49">
        <v>12</v>
      </c>
      <c r="C47" s="45" t="s">
        <v>55</v>
      </c>
      <c r="D47" s="50">
        <f>D45*20%</f>
        <v>61110.411545086332</v>
      </c>
    </row>
    <row r="48" spans="2:12" ht="15.75" customHeight="1" thickBot="1" x14ac:dyDescent="0.3">
      <c r="B48" s="89" t="s">
        <v>26</v>
      </c>
      <c r="C48" s="90"/>
      <c r="D48" s="35">
        <f>SUM(D45+D47)</f>
        <v>366662.46927051793</v>
      </c>
    </row>
    <row r="49" spans="2:4" ht="15.75" thickBot="1" x14ac:dyDescent="0.3">
      <c r="B49" s="12"/>
      <c r="D49" s="13"/>
    </row>
    <row r="50" spans="2:4" ht="15.75" thickBot="1" x14ac:dyDescent="0.3">
      <c r="B50" s="78"/>
      <c r="C50" s="79" t="s">
        <v>70</v>
      </c>
      <c r="D50" s="74"/>
    </row>
    <row r="51" spans="2:4" x14ac:dyDescent="0.25">
      <c r="B51" s="80">
        <v>1</v>
      </c>
      <c r="C51" s="81" t="s">
        <v>71</v>
      </c>
      <c r="D51" s="76"/>
    </row>
    <row r="52" spans="2:4" x14ac:dyDescent="0.25">
      <c r="B52" s="11">
        <v>2</v>
      </c>
      <c r="C52" s="82" t="s">
        <v>73</v>
      </c>
      <c r="D52" s="76"/>
    </row>
    <row r="53" spans="2:4" x14ac:dyDescent="0.25">
      <c r="B53" s="83">
        <v>3</v>
      </c>
      <c r="C53" s="82" t="s">
        <v>72</v>
      </c>
      <c r="D53" s="77"/>
    </row>
    <row r="54" spans="2:4" ht="15.75" thickBot="1" x14ac:dyDescent="0.3">
      <c r="B54" s="84">
        <v>4</v>
      </c>
      <c r="C54" s="85" t="s">
        <v>74</v>
      </c>
      <c r="D54" s="77"/>
    </row>
    <row r="56" spans="2:4" x14ac:dyDescent="0.25">
      <c r="B56" s="2" t="s">
        <v>82</v>
      </c>
    </row>
  </sheetData>
  <mergeCells count="12">
    <mergeCell ref="B4:D4"/>
    <mergeCell ref="B7:C7"/>
    <mergeCell ref="B48:C48"/>
    <mergeCell ref="B16:C16"/>
    <mergeCell ref="B31:C31"/>
    <mergeCell ref="B34:C34"/>
    <mergeCell ref="B42:C42"/>
    <mergeCell ref="B38:C38"/>
    <mergeCell ref="B45:C45"/>
    <mergeCell ref="B39:D39"/>
    <mergeCell ref="B43:D43"/>
    <mergeCell ref="B46:D4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82D32-3B45-4D0B-8ACC-9C3480FBFB3E}">
  <dimension ref="B1:J20"/>
  <sheetViews>
    <sheetView zoomScaleNormal="100" workbookViewId="0">
      <pane ySplit="6" topLeftCell="A7" activePane="bottomLeft" state="frozen"/>
      <selection activeCell="D44" sqref="D44"/>
      <selection pane="bottomLeft" activeCell="E16" sqref="E16"/>
    </sheetView>
  </sheetViews>
  <sheetFormatPr defaultColWidth="9.140625" defaultRowHeight="15" x14ac:dyDescent="0.25"/>
  <cols>
    <col min="1" max="1" width="3" style="4" customWidth="1"/>
    <col min="2" max="2" width="44.85546875" style="14" customWidth="1"/>
    <col min="3" max="4" width="14.85546875" style="4" customWidth="1"/>
    <col min="5" max="5" width="14.85546875" style="18" customWidth="1"/>
    <col min="6" max="7" width="11.85546875" style="18" customWidth="1"/>
    <col min="8" max="16384" width="9.140625" style="4"/>
  </cols>
  <sheetData>
    <row r="1" spans="2:10" x14ac:dyDescent="0.25">
      <c r="B1" s="15"/>
      <c r="G1" s="32" t="s">
        <v>27</v>
      </c>
    </row>
    <row r="2" spans="2:10" x14ac:dyDescent="0.25">
      <c r="G2" s="33" t="s">
        <v>83</v>
      </c>
    </row>
    <row r="3" spans="2:10" x14ac:dyDescent="0.25">
      <c r="F3" s="19"/>
    </row>
    <row r="4" spans="2:10" x14ac:dyDescent="0.25">
      <c r="B4" s="101" t="s">
        <v>28</v>
      </c>
      <c r="C4" s="101"/>
      <c r="D4" s="101"/>
      <c r="E4" s="101"/>
      <c r="F4" s="101"/>
    </row>
    <row r="5" spans="2:10" ht="15.75" thickBot="1" x14ac:dyDescent="0.3">
      <c r="E5" s="19"/>
    </row>
    <row r="6" spans="2:10" ht="45.75" thickBot="1" x14ac:dyDescent="0.3">
      <c r="B6" s="1" t="s">
        <v>29</v>
      </c>
      <c r="C6" s="5" t="s">
        <v>30</v>
      </c>
      <c r="D6" s="17" t="s">
        <v>45</v>
      </c>
      <c r="E6" s="20" t="s">
        <v>2</v>
      </c>
      <c r="F6" s="21" t="s">
        <v>21</v>
      </c>
      <c r="G6" s="22" t="s">
        <v>22</v>
      </c>
    </row>
    <row r="7" spans="2:10" x14ac:dyDescent="0.25">
      <c r="B7" s="54" t="s">
        <v>76</v>
      </c>
      <c r="C7" s="58">
        <v>2</v>
      </c>
      <c r="D7" s="56">
        <v>1700</v>
      </c>
      <c r="E7" s="24">
        <f>C7*D7</f>
        <v>3400</v>
      </c>
      <c r="F7" s="65" t="s">
        <v>57</v>
      </c>
      <c r="G7" s="34"/>
    </row>
    <row r="8" spans="2:10" x14ac:dyDescent="0.25">
      <c r="B8" s="55" t="s">
        <v>77</v>
      </c>
      <c r="C8" s="59">
        <v>16</v>
      </c>
      <c r="D8" s="57">
        <v>900</v>
      </c>
      <c r="E8" s="24">
        <f>C8*D8</f>
        <v>14400</v>
      </c>
      <c r="F8" s="30" t="s">
        <v>57</v>
      </c>
      <c r="G8" s="31"/>
      <c r="H8" s="16"/>
    </row>
    <row r="9" spans="2:10" x14ac:dyDescent="0.25">
      <c r="B9" s="55" t="s">
        <v>78</v>
      </c>
      <c r="C9" s="59">
        <v>16</v>
      </c>
      <c r="D9" s="57">
        <v>250</v>
      </c>
      <c r="E9" s="24">
        <f>C9*D9</f>
        <v>4000</v>
      </c>
      <c r="F9" s="30" t="s">
        <v>57</v>
      </c>
      <c r="G9" s="31"/>
    </row>
    <row r="10" spans="2:10" x14ac:dyDescent="0.25">
      <c r="B10" s="55" t="s">
        <v>79</v>
      </c>
      <c r="C10" s="59">
        <v>2</v>
      </c>
      <c r="D10" s="57">
        <v>500</v>
      </c>
      <c r="E10" s="24">
        <f t="shared" ref="E10:E14" si="0">C10*D10</f>
        <v>1000</v>
      </c>
      <c r="F10" s="30" t="s">
        <v>57</v>
      </c>
      <c r="G10" s="31"/>
    </row>
    <row r="11" spans="2:10" x14ac:dyDescent="0.25">
      <c r="B11" s="55" t="s">
        <v>75</v>
      </c>
      <c r="C11" s="59">
        <v>11</v>
      </c>
      <c r="D11" s="57">
        <v>150</v>
      </c>
      <c r="E11" s="24">
        <f t="shared" si="0"/>
        <v>1650</v>
      </c>
      <c r="F11" s="30" t="s">
        <v>57</v>
      </c>
      <c r="G11" s="31"/>
    </row>
    <row r="12" spans="2:10" x14ac:dyDescent="0.25">
      <c r="B12" s="55" t="s">
        <v>60</v>
      </c>
      <c r="C12" s="59">
        <v>1</v>
      </c>
      <c r="D12" s="57">
        <v>8500</v>
      </c>
      <c r="E12" s="24">
        <f t="shared" si="0"/>
        <v>8500</v>
      </c>
      <c r="F12" s="30" t="s">
        <v>57</v>
      </c>
      <c r="G12" s="31"/>
    </row>
    <row r="13" spans="2:10" x14ac:dyDescent="0.25">
      <c r="B13" s="55" t="s">
        <v>61</v>
      </c>
      <c r="C13" s="59">
        <v>4</v>
      </c>
      <c r="D13" s="57">
        <v>285</v>
      </c>
      <c r="E13" s="24">
        <f t="shared" si="0"/>
        <v>1140</v>
      </c>
      <c r="F13" s="30" t="s">
        <v>57</v>
      </c>
      <c r="G13" s="31"/>
    </row>
    <row r="14" spans="2:10" x14ac:dyDescent="0.25">
      <c r="B14" s="55" t="s">
        <v>62</v>
      </c>
      <c r="C14" s="59">
        <v>2</v>
      </c>
      <c r="D14" s="57">
        <v>455</v>
      </c>
      <c r="E14" s="24">
        <f t="shared" si="0"/>
        <v>910</v>
      </c>
      <c r="F14" s="30" t="s">
        <v>57</v>
      </c>
      <c r="G14" s="31"/>
    </row>
    <row r="15" spans="2:10" ht="15.75" thickBot="1" x14ac:dyDescent="0.3">
      <c r="B15" s="55" t="s">
        <v>80</v>
      </c>
      <c r="C15" s="59">
        <v>1</v>
      </c>
      <c r="D15" s="57">
        <f>550+350+200+1200+250</f>
        <v>2550</v>
      </c>
      <c r="E15" s="24">
        <f t="shared" ref="E15" si="1">C15*D15</f>
        <v>2550</v>
      </c>
      <c r="F15" s="30" t="s">
        <v>57</v>
      </c>
      <c r="G15" s="31"/>
    </row>
    <row r="16" spans="2:10" ht="15.75" thickBot="1" x14ac:dyDescent="0.3">
      <c r="B16" s="102" t="s">
        <v>31</v>
      </c>
      <c r="C16" s="103"/>
      <c r="D16" s="25"/>
      <c r="E16" s="69">
        <f>SUM(E7:E15)</f>
        <v>37550</v>
      </c>
      <c r="F16" s="67"/>
      <c r="G16" s="23"/>
      <c r="I16" s="18"/>
      <c r="J16" s="18"/>
    </row>
    <row r="17" spans="2:7" x14ac:dyDescent="0.25">
      <c r="B17" s="104" t="s">
        <v>54</v>
      </c>
      <c r="C17" s="105"/>
      <c r="D17" s="26"/>
      <c r="E17" s="68">
        <f>0.2*E16</f>
        <v>7510</v>
      </c>
    </row>
    <row r="18" spans="2:7" ht="15.75" thickBot="1" x14ac:dyDescent="0.3">
      <c r="B18" s="106" t="s">
        <v>32</v>
      </c>
      <c r="C18" s="107"/>
      <c r="D18" s="27"/>
      <c r="E18" s="28">
        <f>E16+E17</f>
        <v>45060</v>
      </c>
    </row>
    <row r="20" spans="2:7" x14ac:dyDescent="0.25">
      <c r="B20" s="4"/>
      <c r="E20" s="4"/>
      <c r="F20" s="4"/>
      <c r="G20" s="4"/>
    </row>
  </sheetData>
  <mergeCells count="4">
    <mergeCell ref="B4:F4"/>
    <mergeCell ref="B16:C16"/>
    <mergeCell ref="B17:C17"/>
    <mergeCell ref="B18:C18"/>
  </mergeCells>
  <phoneticPr fontId="18"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5F25KTUSNP4X-205032580-166420</_dlc_DocId>
    <_dlc_DocIdUrl xmlns="d65e48b5-f38d-431e-9b4f-47403bf4583f">
      <Url>https://rkas.sharepoint.com/Kliendisuhted/_layouts/15/DocIdRedir.aspx?ID=5F25KTUSNP4X-205032580-166420</Url>
      <Description>5F25KTUSNP4X-205032580-166420</Description>
    </_dlc_DocIdUrl>
  </documentManagement>
</p:properties>
</file>

<file path=customXml/itemProps1.xml><?xml version="1.0" encoding="utf-8"?>
<ds:datastoreItem xmlns:ds="http://schemas.openxmlformats.org/officeDocument/2006/customXml" ds:itemID="{C58F367E-E73A-4C80-B864-4362D3C6D6B8}">
  <ds:schemaRefs>
    <ds:schemaRef ds:uri="http://schemas.microsoft.com/sharepoint/events"/>
  </ds:schemaRefs>
</ds:datastoreItem>
</file>

<file path=customXml/itemProps2.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3.xml><?xml version="1.0" encoding="utf-8"?>
<ds:datastoreItem xmlns:ds="http://schemas.openxmlformats.org/officeDocument/2006/customXml" ds:itemID="{3BF468E1-24BD-4737-B6FB-89414F6F97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E4FA77-257B-4A9C-A119-D9F9C68C352F}">
  <ds:schemaRefs>
    <ds:schemaRef ds:uri="http://schemas.openxmlformats.org/package/2006/metadata/core-properties"/>
    <ds:schemaRef ds:uri="http://schemas.microsoft.com/office/2006/metadata/properties"/>
    <ds:schemaRef ds:uri="http://purl.org/dc/elements/1.1/"/>
    <ds:schemaRef ds:uri="4295b89e-2911-42f0-a767-8ca596d6842f"/>
    <ds:schemaRef ds:uri="http://purl.org/dc/dcmitype/"/>
    <ds:schemaRef ds:uri="http://schemas.microsoft.com/office/infopath/2007/PartnerControls"/>
    <ds:schemaRef ds:uri="http://schemas.microsoft.com/office/2006/documentManagement/types"/>
    <ds:schemaRef ds:uri="d65e48b5-f38d-431e-9b4f-47403bf4583f"/>
    <ds:schemaRef ds:uri="a4634551-c501-4e5e-ac96-dde1e0c9b25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6.1 Lisa 1 Parendustööd</vt:lpstr>
      <vt:lpstr>Lisa 6.1 Lisa 2 Sisustus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Kristin Tamm</cp:lastModifiedBy>
  <cp:revision/>
  <dcterms:created xsi:type="dcterms:W3CDTF">2011-09-27T10:48:38Z</dcterms:created>
  <dcterms:modified xsi:type="dcterms:W3CDTF">2025-06-04T05:21:22Z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1dfc326d-8fdc-4706-a266-7c2a75ce2b42</vt:lpwstr>
  </property>
</Properties>
</file>